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ÓN\Desktop\INFO PAG WEB\"/>
    </mc:Choice>
  </mc:AlternateContent>
  <xr:revisionPtr revIDLastSave="0" documentId="8_{9CA60EBA-EB7D-433E-9634-35C1A5F40BDB}" xr6:coauthVersionLast="47" xr6:coauthVersionMax="47" xr10:uidLastSave="{00000000-0000-0000-0000-000000000000}"/>
  <bookViews>
    <workbookView xWindow="-120" yWindow="-120" windowWidth="20730" windowHeight="11160" xr2:uid="{B9C7AD7F-EB7A-42B0-9FF8-98FF8C96B3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2" i="1" l="1"/>
  <c r="N32" i="1"/>
  <c r="L32" i="1"/>
  <c r="K32" i="1"/>
  <c r="J32" i="1"/>
  <c r="I32" i="1"/>
  <c r="O31" i="1"/>
  <c r="N31" i="1"/>
  <c r="L31" i="1"/>
  <c r="K31" i="1"/>
  <c r="J31" i="1"/>
  <c r="I31" i="1"/>
  <c r="O30" i="1"/>
  <c r="N30" i="1"/>
  <c r="L30" i="1"/>
  <c r="K30" i="1"/>
  <c r="J30" i="1"/>
  <c r="I30" i="1"/>
  <c r="C30" i="1"/>
  <c r="O29" i="1"/>
  <c r="N29" i="1"/>
  <c r="L29" i="1"/>
  <c r="K29" i="1"/>
  <c r="J29" i="1"/>
  <c r="I29" i="1"/>
  <c r="N28" i="1"/>
  <c r="L28" i="1"/>
  <c r="K28" i="1"/>
  <c r="J28" i="1"/>
  <c r="I28" i="1"/>
  <c r="E28" i="1"/>
  <c r="D28" i="1"/>
  <c r="N27" i="1"/>
  <c r="L27" i="1"/>
  <c r="K27" i="1"/>
  <c r="J27" i="1"/>
  <c r="I27" i="1"/>
  <c r="E27" i="1"/>
  <c r="D27" i="1"/>
  <c r="N26" i="1"/>
  <c r="L26" i="1"/>
  <c r="K26" i="1"/>
  <c r="J26" i="1"/>
  <c r="I26" i="1"/>
  <c r="E26" i="1"/>
  <c r="D26" i="1"/>
  <c r="N25" i="1"/>
  <c r="L25" i="1"/>
  <c r="K25" i="1"/>
  <c r="J25" i="1"/>
  <c r="I25" i="1"/>
  <c r="E25" i="1"/>
  <c r="D25" i="1"/>
  <c r="C25" i="1"/>
  <c r="C26" i="1" s="1"/>
  <c r="O24" i="1"/>
  <c r="N24" i="1"/>
  <c r="L24" i="1"/>
  <c r="K24" i="1"/>
  <c r="J24" i="1"/>
  <c r="I24" i="1"/>
  <c r="N23" i="1"/>
  <c r="L23" i="1"/>
  <c r="K23" i="1"/>
  <c r="J23" i="1"/>
  <c r="I23" i="1"/>
  <c r="E23" i="1"/>
  <c r="D23" i="1"/>
  <c r="N22" i="1"/>
  <c r="L22" i="1"/>
  <c r="K22" i="1"/>
  <c r="J22" i="1"/>
  <c r="I22" i="1"/>
  <c r="E22" i="1"/>
  <c r="D22" i="1"/>
  <c r="N21" i="1"/>
  <c r="L21" i="1"/>
  <c r="K21" i="1"/>
  <c r="J21" i="1"/>
  <c r="I21" i="1"/>
  <c r="E21" i="1"/>
  <c r="D21" i="1"/>
  <c r="N20" i="1"/>
  <c r="L20" i="1"/>
  <c r="K20" i="1"/>
  <c r="J20" i="1"/>
  <c r="I20" i="1"/>
  <c r="E20" i="1"/>
  <c r="D20" i="1"/>
  <c r="C20" i="1"/>
  <c r="C21" i="1" s="1"/>
  <c r="O19" i="1"/>
  <c r="N19" i="1"/>
  <c r="L19" i="1"/>
  <c r="K19" i="1"/>
  <c r="J19" i="1"/>
  <c r="I19" i="1"/>
  <c r="N18" i="1"/>
  <c r="L18" i="1"/>
  <c r="K18" i="1"/>
  <c r="J18" i="1"/>
  <c r="I18" i="1"/>
  <c r="N17" i="1"/>
  <c r="L17" i="1"/>
  <c r="K17" i="1"/>
  <c r="J17" i="1"/>
  <c r="I17" i="1"/>
  <c r="N16" i="1"/>
  <c r="L16" i="1"/>
  <c r="K16" i="1"/>
  <c r="J16" i="1"/>
  <c r="I16" i="1"/>
  <c r="D16" i="1"/>
  <c r="D17" i="1" s="1"/>
  <c r="D18" i="1" s="1"/>
  <c r="C16" i="1"/>
  <c r="O16" i="1" s="1"/>
  <c r="O15" i="1"/>
  <c r="N15" i="1"/>
  <c r="L15" i="1"/>
  <c r="K15" i="1"/>
  <c r="J15" i="1"/>
  <c r="I15" i="1"/>
  <c r="O14" i="1"/>
  <c r="N14" i="1"/>
  <c r="L14" i="1"/>
  <c r="K14" i="1"/>
  <c r="J14" i="1"/>
  <c r="I14" i="1"/>
  <c r="D14" i="1"/>
  <c r="O13" i="1"/>
  <c r="N13" i="1"/>
  <c r="L13" i="1"/>
  <c r="K13" i="1"/>
  <c r="J13" i="1"/>
  <c r="I13" i="1"/>
  <c r="D13" i="1"/>
  <c r="O12" i="1"/>
  <c r="N12" i="1"/>
  <c r="L12" i="1"/>
  <c r="K12" i="1"/>
  <c r="J12" i="1"/>
  <c r="I12" i="1"/>
  <c r="E12" i="1"/>
  <c r="E13" i="1" s="1"/>
  <c r="E14" i="1" s="1"/>
  <c r="D12" i="1"/>
  <c r="O11" i="1"/>
  <c r="N11" i="1"/>
  <c r="K11" i="1"/>
  <c r="J11" i="1"/>
  <c r="I11" i="1"/>
  <c r="O26" i="1" l="1"/>
  <c r="C27" i="1"/>
  <c r="O21" i="1"/>
  <c r="C23" i="1"/>
  <c r="O23" i="1" s="1"/>
  <c r="C22" i="1"/>
  <c r="O22" i="1" s="1"/>
  <c r="O25" i="1"/>
  <c r="O20" i="1"/>
  <c r="C17" i="1"/>
  <c r="O17" i="1" l="1"/>
  <c r="C18" i="1"/>
  <c r="O18" i="1" s="1"/>
  <c r="C28" i="1"/>
  <c r="O28" i="1" s="1"/>
  <c r="O27" i="1"/>
</calcChain>
</file>

<file path=xl/sharedStrings.xml><?xml version="1.0" encoding="utf-8"?>
<sst xmlns="http://schemas.openxmlformats.org/spreadsheetml/2006/main" count="63" uniqueCount="41">
  <si>
    <t xml:space="preserve">MEDIDAS DE MOBILIARIO:
SILLA ERGONOMICA DORADA: .50X.50CM
TABLON: 2.45X.76CM
CONTRA BARRA: 2.45X60CM
MESA REDONDA CH: 1.50 PARA 8-10 PAX / G:1.80 PARA 10-12 PAX 
MESA CUADRADA: 1.50
ESTRADO (1 PZA) PARA FORMAR ESCENARIO: 2.40X1.80 
- ALTURA:  16 PZA A: .60/.80  </t>
  </si>
  <si>
    <r>
      <t xml:space="preserve">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MEDIDA MINIMAS: MEDIO METRO
EN AUDITORIO ENTRE FILAS: NO MENOS DE 60CM
EN AUDITORIO ENTRE SILLAS: NO MENOS DE 50CM
MEDIDAS DE PASILLOS CENTRALES: 3-4M PASILLOS LATERALES: 2-3M  
EN BANQUETE ENTRE MESAS: NO MENOS DE 2M
No. DE PAX. POR MESA, COMO SE MUESTRA EN ESTA LISTA
 PASILLO DE STANDS: 4-5M (DEPENDIENDO FLUJO QUE RECIBE)
EN TIPO ESCUELA: ENTRE TABLON 1.50   </t>
    </r>
  </si>
  <si>
    <t xml:space="preserve">SALAS </t>
  </si>
  <si>
    <t>MEDIDAS</t>
  </si>
  <si>
    <t>MONTAJES</t>
  </si>
  <si>
    <t>M2</t>
  </si>
  <si>
    <t>ANCHO</t>
  </si>
  <si>
    <t>LARGO</t>
  </si>
  <si>
    <t>ALTURA</t>
  </si>
  <si>
    <t xml:space="preserve">AUDITORIO </t>
  </si>
  <si>
    <t>AUDITORIO MEDIA LUNA</t>
  </si>
  <si>
    <t>BANQUETE
8PAX</t>
  </si>
  <si>
    <t>BANQUETE MEDIA LUNA 5PAX</t>
  </si>
  <si>
    <t>CENA BAILE 
8PAX</t>
  </si>
  <si>
    <t>HERRADURA
3PAX</t>
  </si>
  <si>
    <t>MESA RUSA
2PAX</t>
  </si>
  <si>
    <t>ESCUELA
3PAX</t>
  </si>
  <si>
    <t>STANDS
4MP</t>
  </si>
  <si>
    <t>A</t>
  </si>
  <si>
    <t>X</t>
  </si>
  <si>
    <t>A1</t>
  </si>
  <si>
    <t>A2</t>
  </si>
  <si>
    <t>A3</t>
  </si>
  <si>
    <t>A3(A4A563) PANTALLAS)</t>
  </si>
  <si>
    <t>A4</t>
  </si>
  <si>
    <t>A5</t>
  </si>
  <si>
    <t>A6</t>
  </si>
  <si>
    <t>B</t>
  </si>
  <si>
    <t>B1</t>
  </si>
  <si>
    <t>B2</t>
  </si>
  <si>
    <t>B3</t>
  </si>
  <si>
    <t>B4</t>
  </si>
  <si>
    <t>C</t>
  </si>
  <si>
    <t>C1</t>
  </si>
  <si>
    <t>C2</t>
  </si>
  <si>
    <t>C3</t>
  </si>
  <si>
    <t>C4</t>
  </si>
  <si>
    <t>D</t>
  </si>
  <si>
    <t>G</t>
  </si>
  <si>
    <t>LOBBY</t>
  </si>
  <si>
    <t>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</si>
</sst>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" fontId="3" fillId="4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1" fontId="3" fillId="4" borderId="24" xfId="0" applyNumberFormat="1" applyFont="1" applyFill="1" applyBorder="1" applyAlignment="1">
      <alignment horizontal="center" vertical="center"/>
    </xf>
    <xf numFmtId="1" fontId="3" fillId="4" borderId="25" xfId="0" applyNumberFormat="1" applyFont="1" applyFill="1" applyBorder="1" applyAlignment="1">
      <alignment horizontal="center" vertical="center"/>
    </xf>
    <xf numFmtId="1" fontId="3" fillId="4" borderId="26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" fontId="3" fillId="4" borderId="29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1" fontId="3" fillId="4" borderId="30" xfId="0" applyNumberFormat="1" applyFont="1" applyFill="1" applyBorder="1" applyAlignment="1">
      <alignment horizontal="center" vertical="center"/>
    </xf>
    <xf numFmtId="1" fontId="3" fillId="4" borderId="31" xfId="0" applyNumberFormat="1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 vertical="center"/>
    </xf>
    <xf numFmtId="1" fontId="3" fillId="4" borderId="3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226219</xdr:colOff>
      <xdr:row>3</xdr:row>
      <xdr:rowOff>142874</xdr:rowOff>
    </xdr:from>
    <xdr:ext cx="1963407" cy="921344"/>
    <xdr:pic>
      <xdr:nvPicPr>
        <xdr:cNvPr id="2" name="Imagen 4">
          <a:extLst>
            <a:ext uri="{FF2B5EF4-FFF2-40B4-BE49-F238E27FC236}">
              <a16:creationId xmlns:a16="http://schemas.microsoft.com/office/drawing/2014/main" id="{66A9A5C8-9634-4CBF-865A-F1E5AD762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669" y="22364699"/>
          <a:ext cx="1963407" cy="9213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24D2-7879-4BB9-8A00-76705D03EF82}">
  <dimension ref="B3:O33"/>
  <sheetViews>
    <sheetView tabSelected="1" topLeftCell="A7" workbookViewId="0">
      <selection activeCell="G11" sqref="G11"/>
    </sheetView>
  </sheetViews>
  <sheetFormatPr baseColWidth="10" defaultRowHeight="15" x14ac:dyDescent="0.25"/>
  <cols>
    <col min="2" max="2" width="23.5703125" bestFit="1" customWidth="1"/>
    <col min="3" max="3" width="7.28515625" customWidth="1"/>
    <col min="5" max="5" width="9.7109375" customWidth="1"/>
    <col min="6" max="6" width="10.85546875" customWidth="1"/>
    <col min="7" max="9" width="11.28515625" bestFit="1" customWidth="1"/>
    <col min="11" max="11" width="10.5703125" customWidth="1"/>
    <col min="12" max="12" width="11.28515625" bestFit="1" customWidth="1"/>
    <col min="13" max="13" width="10.5703125" customWidth="1"/>
    <col min="14" max="14" width="18.42578125" customWidth="1"/>
    <col min="15" max="15" width="20.140625" customWidth="1"/>
  </cols>
  <sheetData>
    <row r="3" spans="2:15" ht="15.75" thickBot="1" x14ac:dyDescent="0.3"/>
    <row r="4" spans="2:15" x14ac:dyDescent="0.25">
      <c r="B4" s="1" t="s">
        <v>0</v>
      </c>
      <c r="C4" s="2"/>
      <c r="D4" s="2"/>
      <c r="E4" s="2"/>
      <c r="F4" s="2"/>
      <c r="G4" s="2"/>
      <c r="H4" s="2"/>
      <c r="I4" s="3" t="s">
        <v>1</v>
      </c>
      <c r="J4" s="3"/>
      <c r="K4" s="3"/>
      <c r="L4" s="3"/>
      <c r="M4" s="3"/>
      <c r="N4" s="3"/>
      <c r="O4" s="4"/>
    </row>
    <row r="5" spans="2:15" x14ac:dyDescent="0.25">
      <c r="B5" s="5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8"/>
    </row>
    <row r="6" spans="2:15" x14ac:dyDescent="0.25">
      <c r="B6" s="5"/>
      <c r="C6" s="6"/>
      <c r="D6" s="6"/>
      <c r="E6" s="6"/>
      <c r="F6" s="6"/>
      <c r="G6" s="6"/>
      <c r="H6" s="6"/>
      <c r="I6" s="7"/>
      <c r="J6" s="7"/>
      <c r="K6" s="7"/>
      <c r="L6" s="7"/>
      <c r="M6" s="7"/>
      <c r="N6" s="7"/>
      <c r="O6" s="8"/>
    </row>
    <row r="7" spans="2:15" x14ac:dyDescent="0.25">
      <c r="B7" s="5"/>
      <c r="C7" s="6"/>
      <c r="D7" s="6"/>
      <c r="E7" s="6"/>
      <c r="F7" s="6"/>
      <c r="G7" s="6"/>
      <c r="H7" s="6"/>
      <c r="I7" s="7"/>
      <c r="J7" s="7"/>
      <c r="K7" s="7"/>
      <c r="L7" s="7"/>
      <c r="M7" s="7"/>
      <c r="N7" s="7"/>
      <c r="O7" s="8"/>
    </row>
    <row r="8" spans="2:15" ht="15.75" thickBot="1" x14ac:dyDescent="0.3">
      <c r="B8" s="9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2"/>
    </row>
    <row r="9" spans="2:15" ht="16.5" thickBot="1" x14ac:dyDescent="0.3">
      <c r="B9" s="13" t="s">
        <v>2</v>
      </c>
      <c r="C9" s="14" t="s">
        <v>3</v>
      </c>
      <c r="D9" s="15"/>
      <c r="E9" s="15"/>
      <c r="F9" s="16"/>
      <c r="G9" s="14" t="s">
        <v>4</v>
      </c>
      <c r="H9" s="15"/>
      <c r="I9" s="15"/>
      <c r="J9" s="15"/>
      <c r="K9" s="15"/>
      <c r="L9" s="15"/>
      <c r="M9" s="15"/>
      <c r="N9" s="15"/>
      <c r="O9" s="15"/>
    </row>
    <row r="10" spans="2:15" ht="48" thickBot="1" x14ac:dyDescent="0.3">
      <c r="B10" s="17"/>
      <c r="C10" s="18" t="s">
        <v>5</v>
      </c>
      <c r="D10" s="19" t="s">
        <v>6</v>
      </c>
      <c r="E10" s="19" t="s">
        <v>7</v>
      </c>
      <c r="F10" s="20" t="s">
        <v>8</v>
      </c>
      <c r="G10" s="21" t="s">
        <v>9</v>
      </c>
      <c r="H10" s="22" t="s">
        <v>10</v>
      </c>
      <c r="I10" s="22" t="s">
        <v>11</v>
      </c>
      <c r="J10" s="22" t="s">
        <v>12</v>
      </c>
      <c r="K10" s="22" t="s">
        <v>13</v>
      </c>
      <c r="L10" s="22" t="s">
        <v>14</v>
      </c>
      <c r="M10" s="22" t="s">
        <v>15</v>
      </c>
      <c r="N10" s="22" t="s">
        <v>16</v>
      </c>
      <c r="O10" s="23" t="s">
        <v>17</v>
      </c>
    </row>
    <row r="11" spans="2:15" ht="15.75" x14ac:dyDescent="0.25">
      <c r="B11" s="24" t="s">
        <v>18</v>
      </c>
      <c r="C11" s="25">
        <v>2070</v>
      </c>
      <c r="D11" s="26">
        <v>53.9</v>
      </c>
      <c r="E11" s="27">
        <v>38.409999999999997</v>
      </c>
      <c r="F11" s="28">
        <v>6.9</v>
      </c>
      <c r="G11" s="29">
        <v>1104</v>
      </c>
      <c r="H11" s="30">
        <v>900</v>
      </c>
      <c r="I11" s="30">
        <f>126*8</f>
        <v>1008</v>
      </c>
      <c r="J11" s="30">
        <f>126*5</f>
        <v>630</v>
      </c>
      <c r="K11" s="30">
        <f>114*8</f>
        <v>912</v>
      </c>
      <c r="L11" s="30" t="s">
        <v>19</v>
      </c>
      <c r="M11" s="30" t="s">
        <v>19</v>
      </c>
      <c r="N11" s="30">
        <f>208*3</f>
        <v>624</v>
      </c>
      <c r="O11" s="31">
        <f>C11/18</f>
        <v>115</v>
      </c>
    </row>
    <row r="12" spans="2:15" ht="15.75" x14ac:dyDescent="0.25">
      <c r="B12" s="32" t="s">
        <v>20</v>
      </c>
      <c r="C12" s="33">
        <v>690</v>
      </c>
      <c r="D12" s="34">
        <f>D11/3</f>
        <v>17.966666666666665</v>
      </c>
      <c r="E12" s="35">
        <f>E11</f>
        <v>38.409999999999997</v>
      </c>
      <c r="F12" s="36">
        <v>6.9</v>
      </c>
      <c r="G12" s="37">
        <v>288</v>
      </c>
      <c r="H12" s="38">
        <v>228</v>
      </c>
      <c r="I12" s="38">
        <f>36*8</f>
        <v>288</v>
      </c>
      <c r="J12" s="38">
        <f>36*5</f>
        <v>180</v>
      </c>
      <c r="K12" s="38">
        <f>32*8</f>
        <v>256</v>
      </c>
      <c r="L12" s="38">
        <f>36*3</f>
        <v>108</v>
      </c>
      <c r="M12" s="38" t="s">
        <v>19</v>
      </c>
      <c r="N12" s="38">
        <f>56*3</f>
        <v>168</v>
      </c>
      <c r="O12" s="39">
        <f t="shared" ref="O12:O32" si="0">C12/18</f>
        <v>38.333333333333336</v>
      </c>
    </row>
    <row r="13" spans="2:15" ht="15.75" x14ac:dyDescent="0.25">
      <c r="B13" s="32" t="s">
        <v>21</v>
      </c>
      <c r="C13" s="33">
        <v>690</v>
      </c>
      <c r="D13" s="34">
        <f>D11/3</f>
        <v>17.966666666666665</v>
      </c>
      <c r="E13" s="35">
        <f>E12</f>
        <v>38.409999999999997</v>
      </c>
      <c r="F13" s="36">
        <v>6.9</v>
      </c>
      <c r="G13" s="37">
        <v>288</v>
      </c>
      <c r="H13" s="38">
        <v>228</v>
      </c>
      <c r="I13" s="38">
        <f>36*8</f>
        <v>288</v>
      </c>
      <c r="J13" s="38">
        <f>36*5</f>
        <v>180</v>
      </c>
      <c r="K13" s="38">
        <f>32*8</f>
        <v>256</v>
      </c>
      <c r="L13" s="38">
        <f>36*3</f>
        <v>108</v>
      </c>
      <c r="M13" s="38" t="s">
        <v>19</v>
      </c>
      <c r="N13" s="38">
        <f>56*3</f>
        <v>168</v>
      </c>
      <c r="O13" s="39">
        <f t="shared" si="0"/>
        <v>38.333333333333336</v>
      </c>
    </row>
    <row r="14" spans="2:15" ht="15.75" x14ac:dyDescent="0.25">
      <c r="B14" s="32" t="s">
        <v>22</v>
      </c>
      <c r="C14" s="33">
        <v>690</v>
      </c>
      <c r="D14" s="34">
        <f>D11/3</f>
        <v>17.966666666666665</v>
      </c>
      <c r="E14" s="35">
        <f>E13</f>
        <v>38.409999999999997</v>
      </c>
      <c r="F14" s="36">
        <v>6.9</v>
      </c>
      <c r="G14" s="37">
        <v>288</v>
      </c>
      <c r="H14" s="38">
        <v>228</v>
      </c>
      <c r="I14" s="38">
        <f>36*8</f>
        <v>288</v>
      </c>
      <c r="J14" s="38">
        <f>36*5</f>
        <v>180</v>
      </c>
      <c r="K14" s="38">
        <f>32*8</f>
        <v>256</v>
      </c>
      <c r="L14" s="38">
        <f>36*3</f>
        <v>108</v>
      </c>
      <c r="M14" s="38" t="s">
        <v>19</v>
      </c>
      <c r="N14" s="38">
        <f>56*3</f>
        <v>168</v>
      </c>
      <c r="O14" s="39">
        <f t="shared" si="0"/>
        <v>38.333333333333336</v>
      </c>
    </row>
    <row r="15" spans="2:15" ht="15.75" x14ac:dyDescent="0.25">
      <c r="B15" s="40" t="s">
        <v>23</v>
      </c>
      <c r="C15" s="33">
        <v>690</v>
      </c>
      <c r="D15" s="34">
        <v>38.409999999999997</v>
      </c>
      <c r="E15" s="35">
        <v>17.97</v>
      </c>
      <c r="F15" s="36">
        <v>6.9</v>
      </c>
      <c r="G15" s="37">
        <v>288</v>
      </c>
      <c r="H15" s="38">
        <v>224</v>
      </c>
      <c r="I15" s="38">
        <f>32*8</f>
        <v>256</v>
      </c>
      <c r="J15" s="38">
        <f>32*5</f>
        <v>160</v>
      </c>
      <c r="K15" s="38">
        <f>28*8</f>
        <v>224</v>
      </c>
      <c r="L15" s="38">
        <f>30*3</f>
        <v>90</v>
      </c>
      <c r="M15" s="38" t="s">
        <v>19</v>
      </c>
      <c r="N15" s="38">
        <f>60*3</f>
        <v>180</v>
      </c>
      <c r="O15" s="39">
        <f t="shared" si="0"/>
        <v>38.333333333333336</v>
      </c>
    </row>
    <row r="16" spans="2:15" ht="15.75" x14ac:dyDescent="0.25">
      <c r="B16" s="32" t="s">
        <v>24</v>
      </c>
      <c r="C16" s="33">
        <f>C15/3</f>
        <v>230</v>
      </c>
      <c r="D16" s="34">
        <f>D15/3</f>
        <v>12.803333333333333</v>
      </c>
      <c r="E16" s="35">
        <v>18</v>
      </c>
      <c r="F16" s="36">
        <v>6.9</v>
      </c>
      <c r="G16" s="37">
        <v>90</v>
      </c>
      <c r="H16" s="38">
        <v>60</v>
      </c>
      <c r="I16" s="38">
        <f>12*8</f>
        <v>96</v>
      </c>
      <c r="J16" s="38">
        <f>12*5</f>
        <v>60</v>
      </c>
      <c r="K16" s="38">
        <f>9*8</f>
        <v>72</v>
      </c>
      <c r="L16" s="38">
        <f>12*3</f>
        <v>36</v>
      </c>
      <c r="M16" s="38" t="s">
        <v>19</v>
      </c>
      <c r="N16" s="38">
        <f>18*2</f>
        <v>36</v>
      </c>
      <c r="O16" s="39">
        <f t="shared" si="0"/>
        <v>12.777777777777779</v>
      </c>
    </row>
    <row r="17" spans="2:15" ht="15.75" x14ac:dyDescent="0.25">
      <c r="B17" s="32" t="s">
        <v>25</v>
      </c>
      <c r="C17" s="33">
        <f>C16</f>
        <v>230</v>
      </c>
      <c r="D17" s="34">
        <f>D16</f>
        <v>12.803333333333333</v>
      </c>
      <c r="E17" s="35">
        <v>18</v>
      </c>
      <c r="F17" s="36">
        <v>6.9</v>
      </c>
      <c r="G17" s="37">
        <v>90</v>
      </c>
      <c r="H17" s="38">
        <v>60</v>
      </c>
      <c r="I17" s="38">
        <f>12*8</f>
        <v>96</v>
      </c>
      <c r="J17" s="38">
        <f>12*5</f>
        <v>60</v>
      </c>
      <c r="K17" s="38">
        <f>9*8</f>
        <v>72</v>
      </c>
      <c r="L17" s="38">
        <f>12*3</f>
        <v>36</v>
      </c>
      <c r="M17" s="38" t="s">
        <v>19</v>
      </c>
      <c r="N17" s="38">
        <f>18*2</f>
        <v>36</v>
      </c>
      <c r="O17" s="39">
        <f t="shared" si="0"/>
        <v>12.777777777777779</v>
      </c>
    </row>
    <row r="18" spans="2:15" ht="15.75" x14ac:dyDescent="0.25">
      <c r="B18" s="32" t="s">
        <v>26</v>
      </c>
      <c r="C18" s="33">
        <f>C17</f>
        <v>230</v>
      </c>
      <c r="D18" s="34">
        <f>D17</f>
        <v>12.803333333333333</v>
      </c>
      <c r="E18" s="35">
        <v>18</v>
      </c>
      <c r="F18" s="36">
        <v>6.9</v>
      </c>
      <c r="G18" s="37">
        <v>90</v>
      </c>
      <c r="H18" s="38">
        <v>60</v>
      </c>
      <c r="I18" s="38">
        <f>12*8</f>
        <v>96</v>
      </c>
      <c r="J18" s="38">
        <f>12*5</f>
        <v>60</v>
      </c>
      <c r="K18" s="38">
        <f>9*8</f>
        <v>72</v>
      </c>
      <c r="L18" s="38">
        <f>12*3</f>
        <v>36</v>
      </c>
      <c r="M18" s="38" t="s">
        <v>19</v>
      </c>
      <c r="N18" s="38">
        <f>18*2</f>
        <v>36</v>
      </c>
      <c r="O18" s="39">
        <f t="shared" si="0"/>
        <v>12.777777777777779</v>
      </c>
    </row>
    <row r="19" spans="2:15" ht="15.75" x14ac:dyDescent="0.25">
      <c r="B19" s="40" t="s">
        <v>27</v>
      </c>
      <c r="C19" s="33">
        <v>363</v>
      </c>
      <c r="D19" s="34">
        <v>24.06</v>
      </c>
      <c r="E19" s="35">
        <v>15.08</v>
      </c>
      <c r="F19" s="36">
        <v>2.9</v>
      </c>
      <c r="G19" s="37">
        <v>180</v>
      </c>
      <c r="H19" s="38">
        <v>150</v>
      </c>
      <c r="I19" s="38">
        <f>18*8</f>
        <v>144</v>
      </c>
      <c r="J19" s="38">
        <f>18*5</f>
        <v>90</v>
      </c>
      <c r="K19" s="38">
        <f>15*8</f>
        <v>120</v>
      </c>
      <c r="L19" s="38">
        <f>15*3</f>
        <v>45</v>
      </c>
      <c r="M19" s="38" t="s">
        <v>19</v>
      </c>
      <c r="N19" s="38">
        <f>35*3</f>
        <v>105</v>
      </c>
      <c r="O19" s="39">
        <f t="shared" si="0"/>
        <v>20.166666666666668</v>
      </c>
    </row>
    <row r="20" spans="2:15" ht="15.75" x14ac:dyDescent="0.25">
      <c r="B20" s="32" t="s">
        <v>28</v>
      </c>
      <c r="C20" s="33">
        <f>C19/4</f>
        <v>90.75</v>
      </c>
      <c r="D20" s="34">
        <f>15.08/2</f>
        <v>7.54</v>
      </c>
      <c r="E20" s="35">
        <f>24.06/2</f>
        <v>12.03</v>
      </c>
      <c r="F20" s="36">
        <v>2.9</v>
      </c>
      <c r="G20" s="37">
        <v>30</v>
      </c>
      <c r="H20" s="38">
        <v>30</v>
      </c>
      <c r="I20" s="38">
        <f>3*8</f>
        <v>24</v>
      </c>
      <c r="J20" s="38">
        <f>3*5</f>
        <v>15</v>
      </c>
      <c r="K20" s="38">
        <f>2*8</f>
        <v>16</v>
      </c>
      <c r="L20" s="38">
        <f>7*3</f>
        <v>21</v>
      </c>
      <c r="M20" s="38" t="s">
        <v>19</v>
      </c>
      <c r="N20" s="38">
        <f>6*3</f>
        <v>18</v>
      </c>
      <c r="O20" s="39">
        <f t="shared" si="0"/>
        <v>5.041666666666667</v>
      </c>
    </row>
    <row r="21" spans="2:15" ht="15.75" x14ac:dyDescent="0.25">
      <c r="B21" s="32" t="s">
        <v>29</v>
      </c>
      <c r="C21" s="33">
        <f>C20</f>
        <v>90.75</v>
      </c>
      <c r="D21" s="34">
        <f>15.08/2</f>
        <v>7.54</v>
      </c>
      <c r="E21" s="35">
        <f>24.06/2</f>
        <v>12.03</v>
      </c>
      <c r="F21" s="36">
        <v>2.9</v>
      </c>
      <c r="G21" s="37">
        <v>30</v>
      </c>
      <c r="H21" s="38">
        <v>30</v>
      </c>
      <c r="I21" s="38">
        <f>3*8</f>
        <v>24</v>
      </c>
      <c r="J21" s="38">
        <f>3*5</f>
        <v>15</v>
      </c>
      <c r="K21" s="38">
        <f>2*8</f>
        <v>16</v>
      </c>
      <c r="L21" s="38">
        <f>7*3</f>
        <v>21</v>
      </c>
      <c r="M21" s="38" t="s">
        <v>19</v>
      </c>
      <c r="N21" s="38">
        <f>6*3</f>
        <v>18</v>
      </c>
      <c r="O21" s="39">
        <f t="shared" si="0"/>
        <v>5.041666666666667</v>
      </c>
    </row>
    <row r="22" spans="2:15" ht="15.75" x14ac:dyDescent="0.25">
      <c r="B22" s="32" t="s">
        <v>30</v>
      </c>
      <c r="C22" s="33">
        <f>C21</f>
        <v>90.75</v>
      </c>
      <c r="D22" s="34">
        <f>D19/2</f>
        <v>12.03</v>
      </c>
      <c r="E22" s="35">
        <f>15.08/2</f>
        <v>7.54</v>
      </c>
      <c r="F22" s="36">
        <v>2.9</v>
      </c>
      <c r="G22" s="37">
        <v>30</v>
      </c>
      <c r="H22" s="38">
        <v>30</v>
      </c>
      <c r="I22" s="38">
        <f>3*8</f>
        <v>24</v>
      </c>
      <c r="J22" s="38">
        <f>3*5</f>
        <v>15</v>
      </c>
      <c r="K22" s="38">
        <f>2*8</f>
        <v>16</v>
      </c>
      <c r="L22" s="38">
        <f>7*3</f>
        <v>21</v>
      </c>
      <c r="M22" s="38" t="s">
        <v>19</v>
      </c>
      <c r="N22" s="38">
        <f>6*3</f>
        <v>18</v>
      </c>
      <c r="O22" s="39">
        <f t="shared" si="0"/>
        <v>5.041666666666667</v>
      </c>
    </row>
    <row r="23" spans="2:15" ht="15.75" x14ac:dyDescent="0.25">
      <c r="B23" s="32" t="s">
        <v>31</v>
      </c>
      <c r="C23" s="33">
        <f>C21</f>
        <v>90.75</v>
      </c>
      <c r="D23" s="34">
        <f>D19/2</f>
        <v>12.03</v>
      </c>
      <c r="E23" s="35">
        <f>15.08/2</f>
        <v>7.54</v>
      </c>
      <c r="F23" s="36">
        <v>2.9</v>
      </c>
      <c r="G23" s="37">
        <v>30</v>
      </c>
      <c r="H23" s="38">
        <v>30</v>
      </c>
      <c r="I23" s="38">
        <f>3*8</f>
        <v>24</v>
      </c>
      <c r="J23" s="38">
        <f>3*5</f>
        <v>15</v>
      </c>
      <c r="K23" s="38">
        <f>2*8</f>
        <v>16</v>
      </c>
      <c r="L23" s="38">
        <f>7*3</f>
        <v>21</v>
      </c>
      <c r="M23" s="38" t="s">
        <v>19</v>
      </c>
      <c r="N23" s="38">
        <f>6*3</f>
        <v>18</v>
      </c>
      <c r="O23" s="39">
        <f t="shared" si="0"/>
        <v>5.041666666666667</v>
      </c>
    </row>
    <row r="24" spans="2:15" ht="15.75" x14ac:dyDescent="0.25">
      <c r="B24" s="40" t="s">
        <v>32</v>
      </c>
      <c r="C24" s="33">
        <v>297</v>
      </c>
      <c r="D24" s="34">
        <v>18.899999999999999</v>
      </c>
      <c r="E24" s="35">
        <v>15.7</v>
      </c>
      <c r="F24" s="36">
        <v>2.9</v>
      </c>
      <c r="G24" s="37">
        <v>126</v>
      </c>
      <c r="H24" s="38">
        <v>100</v>
      </c>
      <c r="I24" s="38">
        <f>14*8</f>
        <v>112</v>
      </c>
      <c r="J24" s="38">
        <f>14*5</f>
        <v>70</v>
      </c>
      <c r="K24" s="38">
        <f>10*8</f>
        <v>80</v>
      </c>
      <c r="L24" s="38">
        <f>12*3</f>
        <v>36</v>
      </c>
      <c r="M24" s="38" t="s">
        <v>19</v>
      </c>
      <c r="N24" s="38">
        <f>20*2</f>
        <v>40</v>
      </c>
      <c r="O24" s="39">
        <f t="shared" si="0"/>
        <v>16.5</v>
      </c>
    </row>
    <row r="25" spans="2:15" ht="15.75" x14ac:dyDescent="0.25">
      <c r="B25" s="32" t="s">
        <v>33</v>
      </c>
      <c r="C25" s="33">
        <f>C24/4</f>
        <v>74.25</v>
      </c>
      <c r="D25" s="34">
        <f>15.7/2</f>
        <v>7.85</v>
      </c>
      <c r="E25" s="35">
        <f>18.9/2</f>
        <v>9.4499999999999993</v>
      </c>
      <c r="F25" s="36">
        <v>2.9</v>
      </c>
      <c r="G25" s="37">
        <v>21</v>
      </c>
      <c r="H25" s="38">
        <v>21</v>
      </c>
      <c r="I25" s="38">
        <f>2*8</f>
        <v>16</v>
      </c>
      <c r="J25" s="38">
        <f>2*5</f>
        <v>10</v>
      </c>
      <c r="K25" s="38">
        <f>2*8</f>
        <v>16</v>
      </c>
      <c r="L25" s="38">
        <f>5*3</f>
        <v>15</v>
      </c>
      <c r="M25" s="38" t="s">
        <v>19</v>
      </c>
      <c r="N25" s="38">
        <f>4*2</f>
        <v>8</v>
      </c>
      <c r="O25" s="39">
        <f t="shared" si="0"/>
        <v>4.125</v>
      </c>
    </row>
    <row r="26" spans="2:15" ht="15.75" x14ac:dyDescent="0.25">
      <c r="B26" s="32" t="s">
        <v>34</v>
      </c>
      <c r="C26" s="33">
        <f>C25</f>
        <v>74.25</v>
      </c>
      <c r="D26" s="34">
        <f>15.7/2</f>
        <v>7.85</v>
      </c>
      <c r="E26" s="35">
        <f>18.9/2</f>
        <v>9.4499999999999993</v>
      </c>
      <c r="F26" s="36">
        <v>2.9</v>
      </c>
      <c r="G26" s="37">
        <v>21</v>
      </c>
      <c r="H26" s="38">
        <v>21</v>
      </c>
      <c r="I26" s="38">
        <f>2*8</f>
        <v>16</v>
      </c>
      <c r="J26" s="38">
        <f>2*5</f>
        <v>10</v>
      </c>
      <c r="K26" s="38">
        <f>2*8</f>
        <v>16</v>
      </c>
      <c r="L26" s="38">
        <f>5*3</f>
        <v>15</v>
      </c>
      <c r="M26" s="38" t="s">
        <v>19</v>
      </c>
      <c r="N26" s="38">
        <f>4*2</f>
        <v>8</v>
      </c>
      <c r="O26" s="39">
        <f t="shared" si="0"/>
        <v>4.125</v>
      </c>
    </row>
    <row r="27" spans="2:15" ht="15.75" x14ac:dyDescent="0.25">
      <c r="B27" s="32" t="s">
        <v>35</v>
      </c>
      <c r="C27" s="33">
        <f>C26</f>
        <v>74.25</v>
      </c>
      <c r="D27" s="34">
        <f>18.9/2</f>
        <v>9.4499999999999993</v>
      </c>
      <c r="E27" s="35">
        <f>15.7/2</f>
        <v>7.85</v>
      </c>
      <c r="F27" s="36">
        <v>2.9</v>
      </c>
      <c r="G27" s="37">
        <v>21</v>
      </c>
      <c r="H27" s="38">
        <v>21</v>
      </c>
      <c r="I27" s="38">
        <f>2*8</f>
        <v>16</v>
      </c>
      <c r="J27" s="38">
        <f>2*5</f>
        <v>10</v>
      </c>
      <c r="K27" s="38">
        <f>2*8</f>
        <v>16</v>
      </c>
      <c r="L27" s="38">
        <f>5*3</f>
        <v>15</v>
      </c>
      <c r="M27" s="38" t="s">
        <v>19</v>
      </c>
      <c r="N27" s="38">
        <f>4*2</f>
        <v>8</v>
      </c>
      <c r="O27" s="39">
        <f t="shared" si="0"/>
        <v>4.125</v>
      </c>
    </row>
    <row r="28" spans="2:15" ht="15.75" x14ac:dyDescent="0.25">
      <c r="B28" s="32" t="s">
        <v>36</v>
      </c>
      <c r="C28" s="33">
        <f>C27</f>
        <v>74.25</v>
      </c>
      <c r="D28" s="34">
        <f>18.9/2</f>
        <v>9.4499999999999993</v>
      </c>
      <c r="E28" s="35">
        <f>15.7/2</f>
        <v>7.85</v>
      </c>
      <c r="F28" s="36">
        <v>2.9</v>
      </c>
      <c r="G28" s="37">
        <v>21</v>
      </c>
      <c r="H28" s="38">
        <v>21</v>
      </c>
      <c r="I28" s="38">
        <f>2*8</f>
        <v>16</v>
      </c>
      <c r="J28" s="38">
        <f>2*5</f>
        <v>10</v>
      </c>
      <c r="K28" s="38">
        <f>2*8</f>
        <v>16</v>
      </c>
      <c r="L28" s="38">
        <f>5*3</f>
        <v>15</v>
      </c>
      <c r="M28" s="38" t="s">
        <v>19</v>
      </c>
      <c r="N28" s="38">
        <f>4*2</f>
        <v>8</v>
      </c>
      <c r="O28" s="39">
        <f t="shared" si="0"/>
        <v>4.125</v>
      </c>
    </row>
    <row r="29" spans="2:15" ht="15.75" x14ac:dyDescent="0.25">
      <c r="B29" s="40" t="s">
        <v>37</v>
      </c>
      <c r="C29" s="33">
        <v>258</v>
      </c>
      <c r="D29" s="34">
        <v>16.04</v>
      </c>
      <c r="E29" s="35">
        <v>16.07</v>
      </c>
      <c r="F29" s="36">
        <v>2.9</v>
      </c>
      <c r="G29" s="37">
        <v>108</v>
      </c>
      <c r="H29" s="38">
        <v>96</v>
      </c>
      <c r="I29" s="38">
        <f>12*8</f>
        <v>96</v>
      </c>
      <c r="J29" s="38">
        <f>12*5</f>
        <v>60</v>
      </c>
      <c r="K29" s="38">
        <f>10*8</f>
        <v>80</v>
      </c>
      <c r="L29" s="38">
        <f>12*3</f>
        <v>36</v>
      </c>
      <c r="M29" s="38" t="s">
        <v>19</v>
      </c>
      <c r="N29" s="38">
        <f>16*3</f>
        <v>48</v>
      </c>
      <c r="O29" s="39">
        <f t="shared" si="0"/>
        <v>14.333333333333334</v>
      </c>
    </row>
    <row r="30" spans="2:15" ht="15.75" x14ac:dyDescent="0.25">
      <c r="B30" s="40" t="s">
        <v>38</v>
      </c>
      <c r="C30" s="33">
        <f>D30*E30</f>
        <v>435</v>
      </c>
      <c r="D30" s="34">
        <v>29</v>
      </c>
      <c r="E30" s="35">
        <v>15</v>
      </c>
      <c r="F30" s="36">
        <v>2.9</v>
      </c>
      <c r="G30" s="37">
        <v>96</v>
      </c>
      <c r="H30" s="38">
        <v>80</v>
      </c>
      <c r="I30" s="38">
        <f>15*8</f>
        <v>120</v>
      </c>
      <c r="J30" s="38">
        <f>15*5</f>
        <v>75</v>
      </c>
      <c r="K30" s="38">
        <f>12*8</f>
        <v>96</v>
      </c>
      <c r="L30" s="38">
        <f>15*3</f>
        <v>45</v>
      </c>
      <c r="M30" s="38" t="s">
        <v>19</v>
      </c>
      <c r="N30" s="38">
        <f>20*3</f>
        <v>60</v>
      </c>
      <c r="O30" s="39">
        <f t="shared" si="0"/>
        <v>24.166666666666668</v>
      </c>
    </row>
    <row r="31" spans="2:15" ht="15.75" x14ac:dyDescent="0.25">
      <c r="B31" s="32" t="s">
        <v>39</v>
      </c>
      <c r="C31" s="33">
        <v>900</v>
      </c>
      <c r="D31" s="34">
        <v>30</v>
      </c>
      <c r="E31" s="35">
        <v>30</v>
      </c>
      <c r="F31" s="36">
        <v>20</v>
      </c>
      <c r="G31" s="41">
        <v>264</v>
      </c>
      <c r="H31" s="42">
        <v>220</v>
      </c>
      <c r="I31" s="43">
        <f>30*8</f>
        <v>240</v>
      </c>
      <c r="J31" s="43">
        <f>30*5</f>
        <v>150</v>
      </c>
      <c r="K31" s="43">
        <f>22*8</f>
        <v>176</v>
      </c>
      <c r="L31" s="42">
        <f>30*3</f>
        <v>90</v>
      </c>
      <c r="M31" s="42" t="s">
        <v>19</v>
      </c>
      <c r="N31" s="42">
        <f>56*3</f>
        <v>168</v>
      </c>
      <c r="O31" s="39">
        <f t="shared" si="0"/>
        <v>50</v>
      </c>
    </row>
    <row r="32" spans="2:15" ht="16.5" thickBot="1" x14ac:dyDescent="0.3">
      <c r="B32" s="44" t="s">
        <v>40</v>
      </c>
      <c r="C32" s="45"/>
      <c r="D32" s="46"/>
      <c r="E32" s="47"/>
      <c r="F32" s="48">
        <v>5</v>
      </c>
      <c r="G32" s="49">
        <v>38</v>
      </c>
      <c r="H32" s="50">
        <v>24</v>
      </c>
      <c r="I32" s="51">
        <f>7*8</f>
        <v>56</v>
      </c>
      <c r="J32" s="51">
        <f>7*5</f>
        <v>35</v>
      </c>
      <c r="K32" s="51">
        <f>6*8</f>
        <v>48</v>
      </c>
      <c r="L32" s="50">
        <f>5*3</f>
        <v>15</v>
      </c>
      <c r="M32" s="50" t="s">
        <v>19</v>
      </c>
      <c r="N32" s="50">
        <f>10*3</f>
        <v>30</v>
      </c>
      <c r="O32" s="52">
        <f t="shared" si="0"/>
        <v>0</v>
      </c>
    </row>
    <row r="33" spans="2:3" ht="15.75" x14ac:dyDescent="0.25">
      <c r="B33" s="53"/>
      <c r="C33" s="54"/>
    </row>
  </sheetData>
  <mergeCells count="5">
    <mergeCell ref="B4:H8"/>
    <mergeCell ref="I4:O8"/>
    <mergeCell ref="B9:B10"/>
    <mergeCell ref="C9:F9"/>
    <mergeCell ref="G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</dc:creator>
  <cp:lastModifiedBy>COORDINACIÓN</cp:lastModifiedBy>
  <dcterms:created xsi:type="dcterms:W3CDTF">2022-03-04T18:47:08Z</dcterms:created>
  <dcterms:modified xsi:type="dcterms:W3CDTF">2022-03-04T18:50:22Z</dcterms:modified>
</cp:coreProperties>
</file>